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1"/>
  <workbookPr defaultThemeVersion="166925"/>
  <mc:AlternateContent xmlns:mc="http://schemas.openxmlformats.org/markup-compatibility/2006">
    <mc:Choice Requires="x15">
      <x15ac:absPath xmlns:x15ac="http://schemas.microsoft.com/office/spreadsheetml/2010/11/ac" url="https://mpcanet-my.sharepoint.com/personal/hchildress_mpca_net/Documents/Honor/"/>
    </mc:Choice>
  </mc:AlternateContent>
  <xr:revisionPtr revIDLastSave="526" documentId="8_{3D11E9B5-2985-4B79-9E3E-884EB5D5EA27}" xr6:coauthVersionLast="47" xr6:coauthVersionMax="47" xr10:uidLastSave="{E5F95323-19F7-41D7-B489-68FF1CE1BAF2}"/>
  <bookViews>
    <workbookView xWindow="86280" yWindow="-120" windowWidth="29040" windowHeight="15720" firstSheet="1" activeTab="1" xr2:uid="{E59EA24D-3822-4703-AE3B-2F27B94FF2F5}"/>
  </bookViews>
  <sheets>
    <sheet name="Instructions" sheetId="1" r:id="rId1"/>
    <sheet name="Enrollment Change by County" sheetId="2" r:id="rId2"/>
    <sheet name="Potential Revenue Impact"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0" i="3" l="1"/>
  <c r="H30" i="3"/>
  <c r="F30" i="3"/>
  <c r="H32" i="3"/>
  <c r="J33" i="3"/>
  <c r="H33" i="3"/>
  <c r="F33" i="3"/>
  <c r="J31" i="3"/>
  <c r="H31" i="3"/>
  <c r="F31" i="3"/>
  <c r="J32" i="3"/>
  <c r="J29" i="3"/>
  <c r="H29" i="3"/>
  <c r="F29" i="3"/>
  <c r="F32" i="3"/>
  <c r="D29" i="3"/>
  <c r="D33" i="3"/>
  <c r="D32" i="3"/>
  <c r="D31" i="3"/>
  <c r="D30" i="3"/>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F34" i="3" l="1"/>
  <c r="J34" i="3"/>
  <c r="H34" i="3"/>
  <c r="D34" i="3"/>
</calcChain>
</file>

<file path=xl/sharedStrings.xml><?xml version="1.0" encoding="utf-8"?>
<sst xmlns="http://schemas.openxmlformats.org/spreadsheetml/2006/main" count="130" uniqueCount="115">
  <si>
    <t>Change in Medicaid Enrollment by County, March 2020 to June 2022</t>
  </si>
  <si>
    <t>March 2020</t>
  </si>
  <si>
    <t>June 2022</t>
  </si>
  <si>
    <t>Sept 2022</t>
  </si>
  <si>
    <t>County</t>
  </si>
  <si>
    <t>Medicaid Eligible Recipients</t>
  </si>
  <si>
    <t># Change</t>
  </si>
  <si>
    <t>% Change</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</si>
  <si>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</si>
  <si>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</si>
  <si>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</si>
  <si>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</si>
  <si>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</si>
  <si>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</si>
  <si>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</si>
  <si>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</si>
  <si>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</si>
  <si>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</si>
  <si>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</si>
  <si>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</si>
  <si>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</si>
  <si>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</si>
  <si>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</si>
  <si>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</si>
  <si>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</si>
  <si>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</si>
  <si>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</si>
  <si>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</si>
  <si>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</si>
  <si>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</si>
  <si>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</si>
  <si>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</si>
  <si>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</si>
  <si>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</si>
  <si>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</si>
  <si>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</si>
  <si>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</si>
  <si>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</si>
  <si>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</si>
  <si>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</si>
  <si>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</si>
  <si>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</si>
  <si>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</si>
  <si>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</si>
  <si>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</si>
  <si>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</si>
  <si>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</si>
  <si>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</si>
  <si>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</si>
  <si>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</si>
  <si>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</si>
  <si>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</si>
  <si>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</si>
  <si>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</si>
  <si>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</si>
  <si>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</si>
  <si>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</si>
  <si>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</si>
  <si>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</si>
  <si>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</si>
  <si>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</si>
  <si>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</si>
  <si>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</si>
  <si>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</si>
  <si>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</si>
  <si>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</si>
  <si>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</si>
  <si>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</si>
  <si>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</si>
  <si>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</si>
  <si>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</si>
  <si>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</si>
  <si>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</si>
  <si>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</si>
  <si>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</si>
  <si>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</si>
  <si>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</si>
  <si>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</si>
  <si>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</si>
  <si>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</si>
  <si>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</si>
  <si>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</si>
  <si>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</si>
  <si>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</si>
  <si>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</si>
  <si>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</si>
  <si>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</si>
  <si>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</si>
  <si>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</si>
  <si>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</si>
  <si>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</si>
  <si>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x-Unassigned</t>
  </si>
  <si>
    <t>Entire State</t>
  </si>
  <si>
    <t>Post-PHE Medicaid Enrollment Change Revenue Impact Scenarios</t>
  </si>
  <si>
    <t>Input your current year data here:</t>
  </si>
  <si>
    <t>Reimbursement Rates (average per visit rate):</t>
  </si>
  <si>
    <t>Medicaid</t>
  </si>
  <si>
    <t>Medicare</t>
  </si>
  <si>
    <t>Self-Pay</t>
  </si>
  <si>
    <t xml:space="preserve">Dually Eligible </t>
  </si>
  <si>
    <t>Commercial/Other Third-Party</t>
  </si>
  <si>
    <t>Number of Unduplicated Patients by Payer</t>
  </si>
  <si>
    <t>Average Number of Encounters Per Year Per Patient</t>
  </si>
  <si>
    <t>Dually Eligible</t>
  </si>
  <si>
    <t>Revenue Change Scenarios</t>
  </si>
  <si>
    <t>Current Annual Gross Billing</t>
  </si>
  <si>
    <r>
      <t xml:space="preserve">Medicaid Eligibility Decrease  </t>
    </r>
    <r>
      <rPr>
        <b/>
        <u/>
        <sz val="10"/>
        <color rgb="FFFF0000"/>
        <rFont val="Calibri"/>
        <family val="2"/>
        <scheme val="minor"/>
      </rPr>
      <t xml:space="preserve"> 5%</t>
    </r>
  </si>
  <si>
    <r>
      <t xml:space="preserve">Medicaid Eligiblity Decrease  </t>
    </r>
    <r>
      <rPr>
        <b/>
        <u/>
        <sz val="10"/>
        <color rgb="FFFF0000"/>
        <rFont val="Calibri"/>
        <family val="2"/>
        <scheme val="minor"/>
      </rPr>
      <t xml:space="preserve"> 10%</t>
    </r>
  </si>
  <si>
    <r>
      <t xml:space="preserve">Medicaid Eligibility Decrease  </t>
    </r>
    <r>
      <rPr>
        <b/>
        <u/>
        <sz val="10"/>
        <color rgb="FFFF0000"/>
        <rFont val="Calibri"/>
        <family val="2"/>
        <scheme val="minor"/>
      </rPr>
      <t xml:space="preserve"> 15%</t>
    </r>
  </si>
  <si>
    <t>Total</t>
  </si>
  <si>
    <t xml:space="preserve">Assumptions: </t>
  </si>
  <si>
    <t>No patients lost when redeterminations restart</t>
  </si>
  <si>
    <t>If 5% decrease to Medicaid, then that 5% of Medicaid will be seen in Self-Pay category</t>
  </si>
  <si>
    <t>If 5% decrease to Medicaid, then a  5% shift will occur taking 5% of dual eligible population and adding that to the Medicare line</t>
  </si>
  <si>
    <t>100% collection rate: you can make your own adjustments based on your collection/unbillable rates by financial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</si>
</sst>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b/>
      <u/>
      <sz val="10"/>
      <color theme="1"/>
      <name val="Calibri"/>
      <family val="2"/>
      <scheme val="minor"/>
    </font>
    <font>
      <b/>
      <u/>
      <sz val="10"/>
      <color rgb="FFFF0000"/>
      <name val="Calibri"/>
      <family val="2"/>
      <scheme val="minor"/>
    </font>
    <font>
      <sz val="10"/>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CCCCFF"/>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4"/>
      </top>
      <bottom style="double">
        <color theme="4"/>
      </bottom>
      <diagonal/>
    </border>
    <border>
      <left/>
      <right/>
      <top/>
      <bottom style="medium">
        <color indexed="64"/>
      </bottom>
      <diagonal/>
    </border>
  </borders>
  <cellStyleXfs count="4">
    <xf numFmtId="0" fontId="0" fillId="0" borderId="0"/>
    <xf numFmtId="44" fontId="3" fillId="0" borderId="0" applyFont="0" applyFill="0" applyBorder="0" applyAlignment="0" applyProtection="0"/>
    <xf numFmtId="9" fontId="3" fillId="0" borderId="0" applyFont="0" applyFill="0" applyBorder="0" applyAlignment="0" applyProtection="0"/>
    <xf numFmtId="0" fontId="1" fillId="0" borderId="4" applyNumberFormat="0" applyFill="0" applyAlignment="0" applyProtection="0"/>
  </cellStyleXfs>
  <cellXfs count="21">
    <xf numFmtId="0" fontId="0" fillId="0" borderId="0" xfId="0"/>
    <xf numFmtId="3" fontId="0" fillId="0" borderId="0" xfId="0" applyNumberFormat="1"/>
    <xf numFmtId="0" fontId="1" fillId="2" borderId="1" xfId="0" applyFont="1" applyFill="1" applyBorder="1" applyAlignment="1">
      <alignment wrapText="1"/>
    </xf>
    <xf numFmtId="10" fontId="0" fillId="0" borderId="0" xfId="2" applyNumberFormat="1" applyFont="1"/>
    <xf numFmtId="49" fontId="1" fillId="2" borderId="1" xfId="0" applyNumberFormat="1" applyFont="1" applyFill="1" applyBorder="1" applyAlignment="1">
      <alignment wrapText="1"/>
    </xf>
    <xf numFmtId="0" fontId="6" fillId="0" borderId="0" xfId="0" applyFont="1"/>
    <xf numFmtId="0" fontId="5" fillId="0" borderId="0" xfId="0" applyFont="1"/>
    <xf numFmtId="44" fontId="0" fillId="3" borderId="1" xfId="1" applyFont="1" applyFill="1" applyBorder="1"/>
    <xf numFmtId="0" fontId="5" fillId="4" borderId="0" xfId="0" applyFont="1" applyFill="1"/>
    <xf numFmtId="3" fontId="0" fillId="3" borderId="1" xfId="0" applyNumberFormat="1" applyFill="1" applyBorder="1"/>
    <xf numFmtId="0" fontId="7" fillId="0" borderId="0" xfId="0" applyFont="1"/>
    <xf numFmtId="44" fontId="0" fillId="0" borderId="0" xfId="0" applyNumberFormat="1"/>
    <xf numFmtId="0" fontId="1" fillId="0" borderId="4" xfId="3"/>
    <xf numFmtId="44" fontId="1" fillId="0" borderId="4" xfId="3" applyNumberFormat="1"/>
    <xf numFmtId="0" fontId="0" fillId="0" borderId="5" xfId="0" applyBorder="1"/>
    <xf numFmtId="0" fontId="7" fillId="0" borderId="5" xfId="0" applyFont="1" applyBorder="1" applyAlignment="1">
      <alignment wrapText="1"/>
    </xf>
    <xf numFmtId="0" fontId="4" fillId="0" borderId="0" xfId="0" applyFont="1" applyAlignment="1">
      <alignment wrapText="1"/>
    </xf>
    <xf numFmtId="0" fontId="9" fillId="0" borderId="0" xfId="0" applyFont="1"/>
    <xf numFmtId="0" fontId="10" fillId="4" borderId="0" xfId="0" applyFont="1" applyFill="1"/>
    <xf numFmtId="0" fontId="2" fillId="2" borderId="2" xfId="0" applyFont="1" applyFill="1" applyBorder="1" applyAlignment="1">
      <alignment horizontal="left"/>
    </xf>
    <xf numFmtId="0" fontId="2" fillId="2" borderId="3" xfId="0" applyFont="1" applyFill="1" applyBorder="1" applyAlignment="1">
      <alignment horizontal="left"/>
    </xf>
  </cellXfs>
  <cellStyles count="4">
    <cellStyle name="Currency" xfId="1" builtinId="4"/>
    <cellStyle name="Normal" xfId="0" builtinId="0"/>
    <cellStyle name="Percent" xfId="2" builtinId="5"/>
    <cellStyle name="Total" xfId="3" builtinId="25"/>
  </cellStyles>
  <dxfs count="0"/>
  <tableStyles count="0" defaultTableStyle="TableStyleMedium2" defaultPivotStyle="PivotStyleLight16"/>
  <colors>
    <mruColors>
      <color rgb="FFCC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82550</xdr:colOff>
      <xdr:row>1</xdr:row>
      <xdr:rowOff>0</xdr:rowOff>
    </xdr:from>
    <xdr:to>
      <xdr:col>10</xdr:col>
      <xdr:colOff>44450</xdr:colOff>
      <xdr:row>23</xdr:row>
      <xdr:rowOff>73025</xdr:rowOff>
    </xdr:to>
    <xdr:sp macro="" textlink="">
      <xdr:nvSpPr>
        <xdr:cNvPr id="2" name="TextBox 1">
          <a:extLst>
            <a:ext uri="{FF2B5EF4-FFF2-40B4-BE49-F238E27FC236}">
              <a16:creationId xmlns:a16="http://schemas.microsoft.com/office/drawing/2014/main" id="{ED36CA30-E4FB-7E92-422F-B5BF8CAC0448}"/>
            </a:ext>
          </a:extLst>
        </xdr:cNvPr>
        <xdr:cNvSpPr txBox="1"/>
      </xdr:nvSpPr>
      <xdr:spPr>
        <a:xfrm>
          <a:off x="82550" y="180975"/>
          <a:ext cx="6057900" cy="40544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rgbClr val="FF0000"/>
              </a:solidFill>
            </a:rPr>
            <a:t>PHE Unwind Medicaid Coverage Change Impact Tool Instructions</a:t>
          </a:r>
        </a:p>
        <a:p>
          <a:endParaRPr lang="en-US" sz="1100" b="1" u="sng">
            <a:solidFill>
              <a:srgbClr val="FF0000"/>
            </a:solidFill>
          </a:endParaRPr>
        </a:p>
        <a:p>
          <a:r>
            <a:rPr lang="en-US" sz="1200" b="0" u="none">
              <a:solidFill>
                <a:sysClr val="windowText" lastClr="000000"/>
              </a:solidFill>
            </a:rPr>
            <a:t>Use</a:t>
          </a:r>
          <a:r>
            <a:rPr lang="en-US" sz="1200" b="0" u="none" baseline="0">
              <a:solidFill>
                <a:sysClr val="windowText" lastClr="000000"/>
              </a:solidFill>
            </a:rPr>
            <a:t> the </a:t>
          </a:r>
          <a:r>
            <a:rPr lang="en-US" sz="1200" b="0" u="none">
              <a:solidFill>
                <a:sysClr val="windowText" lastClr="000000"/>
              </a:solidFill>
            </a:rPr>
            <a:t>"Enrollment Change by County" to see</a:t>
          </a:r>
          <a:r>
            <a:rPr lang="en-US" sz="1200" b="0" u="none" baseline="0">
              <a:solidFill>
                <a:sysClr val="windowText" lastClr="000000"/>
              </a:solidFill>
            </a:rPr>
            <a:t> an overview of the change in Medicaid enrollment by county between March 2020 and June 2022.  This will provide additional context to your estimation on the "Potential Revenue Impact" tab. You can calculate the percent change for your center and see how you compare to the counties that your center serves.</a:t>
          </a:r>
        </a:p>
        <a:p>
          <a:endParaRPr lang="en-US" sz="1200" b="0" u="none"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0" u="none" baseline="0">
              <a:solidFill>
                <a:sysClr val="windowText" lastClr="000000"/>
              </a:solidFill>
            </a:rPr>
            <a:t>To estimate the impact of Medicaid enrollment changes post-PHE, use the "Potential Revenue Impact" tab to model the change in revenue at various levels of Medicaid disenrollment.</a:t>
          </a:r>
        </a:p>
        <a:p>
          <a:pPr marL="0" marR="0" lvl="0" indent="0" defTabSz="914400" eaLnBrk="1" fontAlgn="auto" latinLnBrk="0" hangingPunct="1">
            <a:lnSpc>
              <a:spcPct val="100000"/>
            </a:lnSpc>
            <a:spcBef>
              <a:spcPts val="0"/>
            </a:spcBef>
            <a:spcAft>
              <a:spcPts val="0"/>
            </a:spcAft>
            <a:buClrTx/>
            <a:buSzTx/>
            <a:buFontTx/>
            <a:buNone/>
            <a:tabLst/>
            <a:defRPr/>
          </a:pPr>
          <a:r>
            <a:rPr lang="en-US" sz="1200" b="0" u="none" baseline="0">
              <a:solidFill>
                <a:sysClr val="windowText" lastClr="000000"/>
              </a:solidFill>
            </a:rPr>
            <a:t>In the purple highlighted cells </a:t>
          </a:r>
          <a:r>
            <a:rPr lang="en-US" sz="1200">
              <a:solidFill>
                <a:schemeClr val="dk1"/>
              </a:solidFill>
              <a:effectLst/>
              <a:latin typeface="+mn-lt"/>
              <a:ea typeface="+mn-ea"/>
              <a:cs typeface="+mn-cs"/>
            </a:rPr>
            <a:t>input your center-specific</a:t>
          </a:r>
          <a:r>
            <a:rPr lang="en-US" sz="1200" baseline="0">
              <a:solidFill>
                <a:schemeClr val="dk1"/>
              </a:solidFill>
              <a:effectLst/>
              <a:latin typeface="+mn-lt"/>
              <a:ea typeface="+mn-ea"/>
              <a:cs typeface="+mn-cs"/>
            </a:rPr>
            <a:t> data</a:t>
          </a:r>
          <a:r>
            <a:rPr lang="en-US" sz="1200">
              <a:solidFill>
                <a:schemeClr val="dk1"/>
              </a:solidFill>
              <a:effectLst/>
              <a:latin typeface="+mn-lt"/>
              <a:ea typeface="+mn-ea"/>
              <a:cs typeface="+mn-cs"/>
            </a:rPr>
            <a:t>.  This</a:t>
          </a:r>
          <a:r>
            <a:rPr lang="en-US" sz="1200" baseline="0">
              <a:solidFill>
                <a:schemeClr val="dk1"/>
              </a:solidFill>
              <a:effectLst/>
              <a:latin typeface="+mn-lt"/>
              <a:ea typeface="+mn-ea"/>
              <a:cs typeface="+mn-cs"/>
            </a:rPr>
            <a:t> will include average reimbursement per visit by financial class, annual number of unduplicated patients by financial class, and average annual number of encounters per patient by financial class. </a:t>
          </a:r>
          <a:r>
            <a:rPr lang="en-US" sz="1200">
              <a:solidFill>
                <a:schemeClr val="dk1"/>
              </a:solidFill>
              <a:effectLst/>
              <a:latin typeface="+mn-lt"/>
              <a:ea typeface="+mn-ea"/>
              <a:cs typeface="+mn-cs"/>
            </a:rPr>
            <a:t>The tool will</a:t>
          </a:r>
          <a:r>
            <a:rPr lang="en-US" sz="1200" baseline="0">
              <a:solidFill>
                <a:schemeClr val="dk1"/>
              </a:solidFill>
              <a:effectLst/>
              <a:latin typeface="+mn-lt"/>
              <a:ea typeface="+mn-ea"/>
              <a:cs typeface="+mn-cs"/>
            </a:rPr>
            <a:t> calculate the revenue change for four scenarios: current gross billing, gross billing with a 5% decrease to Medicaid enrollment, gross billing with a 10% decrease to Medicaid enrollment, and gross billing with a 15% decrease to Medicaid enrollment.</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endParaRPr lang="en-US" sz="1200" b="0" u="none">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AB06E-1239-44A3-A741-EB30478E177A}">
  <dimension ref="A1"/>
  <sheetViews>
    <sheetView workbookViewId="0">
      <selection activeCell="H32" sqref="H32"/>
    </sheetView>
  </sheetViews>
  <sheetFormatPr defaultRowHeight="14.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66798-7B73-4B35-ADF8-F43B678906BC}">
  <dimension ref="A1:J89"/>
  <sheetViews>
    <sheetView tabSelected="1" workbookViewId="0">
      <selection activeCell="D4" sqref="D4"/>
    </sheetView>
  </sheetViews>
  <sheetFormatPr defaultRowHeight="14.45"/>
  <cols>
    <col min="1" max="1" width="15.42578125" customWidth="1"/>
    <col min="2" max="3" width="14.140625" customWidth="1"/>
    <col min="4" max="4" width="12.42578125" customWidth="1"/>
    <col min="5" max="5" width="11.42578125" customWidth="1"/>
    <col min="6" max="6" width="11.5703125" customWidth="1"/>
  </cols>
  <sheetData>
    <row r="1" spans="1:10" ht="21">
      <c r="A1" s="19" t="s">
        <v>0</v>
      </c>
      <c r="B1" s="20"/>
      <c r="C1" s="20"/>
      <c r="D1" s="20"/>
      <c r="E1" s="20"/>
      <c r="F1" s="20"/>
      <c r="G1" s="20"/>
      <c r="H1" s="20"/>
      <c r="I1" s="20"/>
      <c r="J1" s="20"/>
    </row>
    <row r="3" spans="1:10" ht="15">
      <c r="B3" s="4" t="s">
        <v>1</v>
      </c>
      <c r="C3" s="4" t="s">
        <v>2</v>
      </c>
      <c r="D3" s="4" t="s">
        <v>3</v>
      </c>
      <c r="E3" s="2"/>
      <c r="F3" s="2"/>
    </row>
    <row r="4" spans="1:10" ht="45.75">
      <c r="A4" s="2" t="s">
        <v>4</v>
      </c>
      <c r="B4" s="2" t="s">
        <v>5</v>
      </c>
      <c r="C4" s="2" t="s">
        <v>5</v>
      </c>
      <c r="D4" s="2"/>
      <c r="E4" s="2" t="s">
        <v>6</v>
      </c>
      <c r="F4" s="2" t="s">
        <v>7</v>
      </c>
    </row>
    <row r="5" spans="1:10" ht="15">
      <c r="A5" t="s">
        <v>8</v>
      </c>
      <c r="B5" s="1">
        <v>1764</v>
      </c>
      <c r="C5" s="1">
        <v>2079</v>
      </c>
      <c r="D5" s="1"/>
      <c r="E5" s="1">
        <f>C5-B5</f>
        <v>315</v>
      </c>
      <c r="F5" s="3">
        <f>(C5-B5)/B5</f>
        <v>0.17857142857142858</v>
      </c>
    </row>
    <row r="6" spans="1:10" ht="15">
      <c r="A6" t="s">
        <v>9</v>
      </c>
      <c r="B6" s="1">
        <v>1302</v>
      </c>
      <c r="C6" s="1">
        <v>1416</v>
      </c>
      <c r="D6" s="1"/>
      <c r="E6" s="1">
        <f t="shared" ref="E6:E69" si="0">C6-B6</f>
        <v>114</v>
      </c>
      <c r="F6" s="3">
        <f t="shared" ref="F6:F69" si="1">(C6-B6)/B6</f>
        <v>8.755760368663594E-2</v>
      </c>
    </row>
    <row r="7" spans="1:10" ht="15">
      <c r="A7" t="s">
        <v>10</v>
      </c>
      <c r="B7" s="1">
        <v>17500</v>
      </c>
      <c r="C7" s="1">
        <v>20753</v>
      </c>
      <c r="D7" s="1"/>
      <c r="E7" s="1">
        <f t="shared" si="0"/>
        <v>3253</v>
      </c>
      <c r="F7" s="3">
        <f t="shared" si="1"/>
        <v>0.18588571428571429</v>
      </c>
    </row>
    <row r="8" spans="1:10" ht="15">
      <c r="A8" t="s">
        <v>11</v>
      </c>
      <c r="B8" s="1">
        <v>5831</v>
      </c>
      <c r="C8" s="1">
        <v>6651</v>
      </c>
      <c r="D8" s="1"/>
      <c r="E8" s="1">
        <f t="shared" si="0"/>
        <v>820</v>
      </c>
      <c r="F8" s="3">
        <f t="shared" si="1"/>
        <v>0.14062767964328587</v>
      </c>
    </row>
    <row r="9" spans="1:10" ht="15">
      <c r="A9" t="s">
        <v>12</v>
      </c>
      <c r="B9" s="1">
        <v>3552</v>
      </c>
      <c r="C9" s="1">
        <v>4441</v>
      </c>
      <c r="D9" s="1"/>
      <c r="E9" s="1">
        <f t="shared" si="0"/>
        <v>889</v>
      </c>
      <c r="F9" s="3">
        <f t="shared" si="1"/>
        <v>0.25028153153153154</v>
      </c>
    </row>
    <row r="10" spans="1:10" ht="15">
      <c r="A10" t="s">
        <v>13</v>
      </c>
      <c r="B10" s="1">
        <v>3154</v>
      </c>
      <c r="C10" s="1">
        <v>3519</v>
      </c>
      <c r="D10" s="1"/>
      <c r="E10" s="1">
        <f t="shared" si="0"/>
        <v>365</v>
      </c>
      <c r="F10" s="3">
        <f t="shared" si="1"/>
        <v>0.11572606214331008</v>
      </c>
    </row>
    <row r="11" spans="1:10" ht="15">
      <c r="A11" t="s">
        <v>14</v>
      </c>
      <c r="B11" s="1">
        <v>1370</v>
      </c>
      <c r="C11" s="1">
        <v>1611</v>
      </c>
      <c r="D11" s="1"/>
      <c r="E11" s="1">
        <f t="shared" si="0"/>
        <v>241</v>
      </c>
      <c r="F11" s="3">
        <f t="shared" si="1"/>
        <v>0.17591240875912409</v>
      </c>
    </row>
    <row r="12" spans="1:10" ht="15">
      <c r="A12" t="s">
        <v>15</v>
      </c>
      <c r="B12" s="1">
        <v>8098</v>
      </c>
      <c r="C12" s="1">
        <v>10146</v>
      </c>
      <c r="D12" s="1"/>
      <c r="E12" s="1">
        <f t="shared" si="0"/>
        <v>2048</v>
      </c>
      <c r="F12" s="3">
        <f t="shared" si="1"/>
        <v>0.25290195109903679</v>
      </c>
    </row>
    <row r="13" spans="1:10" ht="15">
      <c r="A13" t="s">
        <v>16</v>
      </c>
      <c r="B13" s="1">
        <v>18748</v>
      </c>
      <c r="C13" s="1">
        <v>21089</v>
      </c>
      <c r="D13" s="1"/>
      <c r="E13" s="1">
        <f t="shared" si="0"/>
        <v>2341</v>
      </c>
      <c r="F13" s="3">
        <f t="shared" si="1"/>
        <v>0.12486665244292725</v>
      </c>
    </row>
    <row r="14" spans="1:10" ht="15">
      <c r="A14" t="s">
        <v>17</v>
      </c>
      <c r="B14" s="1">
        <v>2647</v>
      </c>
      <c r="C14" s="1">
        <v>3004</v>
      </c>
      <c r="D14" s="1"/>
      <c r="E14" s="1">
        <f t="shared" si="0"/>
        <v>357</v>
      </c>
      <c r="F14" s="3">
        <f t="shared" si="1"/>
        <v>0.13486966377030601</v>
      </c>
    </row>
    <row r="15" spans="1:10" ht="15">
      <c r="A15" t="s">
        <v>18</v>
      </c>
      <c r="B15" s="1">
        <v>30146</v>
      </c>
      <c r="C15" s="1">
        <v>35347</v>
      </c>
      <c r="D15" s="1"/>
      <c r="E15" s="1">
        <f t="shared" si="0"/>
        <v>5201</v>
      </c>
      <c r="F15" s="3">
        <f t="shared" si="1"/>
        <v>0.17252703509586678</v>
      </c>
    </row>
    <row r="16" spans="1:10" ht="15">
      <c r="A16" t="s">
        <v>19</v>
      </c>
      <c r="B16" s="1">
        <v>8923</v>
      </c>
      <c r="C16" s="1">
        <v>10896</v>
      </c>
      <c r="D16" s="1"/>
      <c r="E16" s="1">
        <f t="shared" si="0"/>
        <v>1973</v>
      </c>
      <c r="F16" s="3">
        <f t="shared" si="1"/>
        <v>0.22111397512047518</v>
      </c>
    </row>
    <row r="17" spans="1:6" ht="15">
      <c r="A17" t="s">
        <v>20</v>
      </c>
      <c r="B17" s="1">
        <v>29889</v>
      </c>
      <c r="C17" s="1">
        <v>35948</v>
      </c>
      <c r="D17" s="1"/>
      <c r="E17" s="1">
        <f t="shared" si="0"/>
        <v>6059</v>
      </c>
      <c r="F17" s="3">
        <f t="shared" si="1"/>
        <v>0.20271671852520995</v>
      </c>
    </row>
    <row r="18" spans="1:6" ht="15">
      <c r="A18" t="s">
        <v>21</v>
      </c>
      <c r="B18" s="1">
        <v>9305</v>
      </c>
      <c r="C18" s="1">
        <v>10816</v>
      </c>
      <c r="D18" s="1"/>
      <c r="E18" s="1">
        <f t="shared" si="0"/>
        <v>1511</v>
      </c>
      <c r="F18" s="3">
        <f t="shared" si="1"/>
        <v>0.16238581407845246</v>
      </c>
    </row>
    <row r="19" spans="1:6" ht="15">
      <c r="A19" t="s">
        <v>22</v>
      </c>
      <c r="B19" s="1">
        <v>3626</v>
      </c>
      <c r="C19" s="1">
        <v>4171</v>
      </c>
      <c r="D19" s="1"/>
      <c r="E19" s="1">
        <f t="shared" si="0"/>
        <v>545</v>
      </c>
      <c r="F19" s="3">
        <f t="shared" si="1"/>
        <v>0.15030336458907886</v>
      </c>
    </row>
    <row r="20" spans="1:6" ht="15">
      <c r="A20" t="s">
        <v>23</v>
      </c>
      <c r="B20" s="1">
        <v>4955</v>
      </c>
      <c r="C20" s="1">
        <v>5540</v>
      </c>
      <c r="D20" s="1"/>
      <c r="E20" s="1">
        <f t="shared" si="0"/>
        <v>585</v>
      </c>
      <c r="F20" s="3">
        <f t="shared" si="1"/>
        <v>0.11806256306760847</v>
      </c>
    </row>
    <row r="21" spans="1:6" ht="15">
      <c r="A21" t="s">
        <v>24</v>
      </c>
      <c r="B21" s="1">
        <v>5721</v>
      </c>
      <c r="C21" s="1">
        <v>6967</v>
      </c>
      <c r="D21" s="1"/>
      <c r="E21" s="1">
        <f t="shared" si="0"/>
        <v>1246</v>
      </c>
      <c r="F21" s="3">
        <f t="shared" si="1"/>
        <v>0.21779409194196819</v>
      </c>
    </row>
    <row r="22" spans="1:6" ht="15">
      <c r="A22" t="s">
        <v>25</v>
      </c>
      <c r="B22" s="1">
        <v>7468</v>
      </c>
      <c r="C22" s="1">
        <v>8466</v>
      </c>
      <c r="D22" s="1"/>
      <c r="E22" s="1">
        <f t="shared" si="0"/>
        <v>998</v>
      </c>
      <c r="F22" s="3">
        <f t="shared" si="1"/>
        <v>0.13363685056239957</v>
      </c>
    </row>
    <row r="23" spans="1:6" ht="15">
      <c r="A23" t="s">
        <v>26</v>
      </c>
      <c r="B23" s="1">
        <v>7579</v>
      </c>
      <c r="C23" s="1">
        <v>8852</v>
      </c>
      <c r="D23" s="1"/>
      <c r="E23" s="1">
        <f t="shared" si="0"/>
        <v>1273</v>
      </c>
      <c r="F23" s="3">
        <f t="shared" si="1"/>
        <v>0.16796411136033779</v>
      </c>
    </row>
    <row r="24" spans="1:6" ht="15">
      <c r="A24" t="s">
        <v>27</v>
      </c>
      <c r="B24" s="1">
        <v>2781</v>
      </c>
      <c r="C24" s="1">
        <v>3383</v>
      </c>
      <c r="D24" s="1"/>
      <c r="E24" s="1">
        <f t="shared" si="0"/>
        <v>602</v>
      </c>
      <c r="F24" s="3">
        <f t="shared" si="1"/>
        <v>0.21646889608054656</v>
      </c>
    </row>
    <row r="25" spans="1:6" ht="15">
      <c r="A25" t="s">
        <v>28</v>
      </c>
      <c r="B25" s="1">
        <v>6241</v>
      </c>
      <c r="C25" s="1">
        <v>7141</v>
      </c>
      <c r="D25" s="1"/>
      <c r="E25" s="1">
        <f t="shared" si="0"/>
        <v>900</v>
      </c>
      <c r="F25" s="3">
        <f t="shared" si="1"/>
        <v>0.14420765902900176</v>
      </c>
    </row>
    <row r="26" spans="1:6" ht="15">
      <c r="A26" t="s">
        <v>29</v>
      </c>
      <c r="B26" s="1">
        <v>4045</v>
      </c>
      <c r="C26" s="1">
        <v>4750</v>
      </c>
      <c r="D26" s="1"/>
      <c r="E26" s="1">
        <f t="shared" si="0"/>
        <v>705</v>
      </c>
      <c r="F26" s="3">
        <f t="shared" si="1"/>
        <v>0.17428924598269468</v>
      </c>
    </row>
    <row r="27" spans="1:6" ht="15">
      <c r="A27" t="s">
        <v>30</v>
      </c>
      <c r="B27" s="1">
        <v>14328</v>
      </c>
      <c r="C27" s="1">
        <v>17343</v>
      </c>
      <c r="D27" s="1"/>
      <c r="E27" s="1">
        <f t="shared" si="0"/>
        <v>3015</v>
      </c>
      <c r="F27" s="3">
        <f t="shared" si="1"/>
        <v>0.21042713567839197</v>
      </c>
    </row>
    <row r="28" spans="1:6" ht="15">
      <c r="A28" t="s">
        <v>31</v>
      </c>
      <c r="B28" s="1">
        <v>4290</v>
      </c>
      <c r="C28" s="1">
        <v>5132</v>
      </c>
      <c r="D28" s="1"/>
      <c r="E28" s="1">
        <f t="shared" si="0"/>
        <v>842</v>
      </c>
      <c r="F28" s="3">
        <f t="shared" si="1"/>
        <v>0.19627039627039627</v>
      </c>
    </row>
    <row r="29" spans="1:6" ht="15">
      <c r="A29" t="s">
        <v>32</v>
      </c>
      <c r="B29" s="1">
        <v>96198</v>
      </c>
      <c r="C29" s="1">
        <v>110193</v>
      </c>
      <c r="D29" s="1"/>
      <c r="E29" s="1">
        <f t="shared" si="0"/>
        <v>13995</v>
      </c>
      <c r="F29" s="3">
        <f t="shared" si="1"/>
        <v>0.14548119503523982</v>
      </c>
    </row>
    <row r="30" spans="1:6" ht="15">
      <c r="A30" t="s">
        <v>33</v>
      </c>
      <c r="B30" s="1">
        <v>4823</v>
      </c>
      <c r="C30" s="1">
        <v>5549</v>
      </c>
      <c r="D30" s="1"/>
      <c r="E30" s="1">
        <f t="shared" si="0"/>
        <v>726</v>
      </c>
      <c r="F30" s="3">
        <f t="shared" si="1"/>
        <v>0.15052871656645242</v>
      </c>
    </row>
    <row r="31" spans="1:6" ht="15">
      <c r="A31" t="s">
        <v>34</v>
      </c>
      <c r="B31" s="1">
        <v>3000</v>
      </c>
      <c r="C31" s="1">
        <v>3388</v>
      </c>
      <c r="D31" s="1"/>
      <c r="E31" s="1">
        <f t="shared" si="0"/>
        <v>388</v>
      </c>
      <c r="F31" s="3">
        <f t="shared" si="1"/>
        <v>0.12933333333333333</v>
      </c>
    </row>
    <row r="32" spans="1:6" ht="15">
      <c r="A32" t="s">
        <v>35</v>
      </c>
      <c r="B32">
        <v>11845</v>
      </c>
      <c r="C32" s="1">
        <v>14029</v>
      </c>
      <c r="D32" s="1"/>
      <c r="E32" s="1">
        <f t="shared" si="0"/>
        <v>2184</v>
      </c>
      <c r="F32" s="3">
        <f t="shared" si="1"/>
        <v>0.18438159560996201</v>
      </c>
    </row>
    <row r="33" spans="1:6" ht="15">
      <c r="A33" t="s">
        <v>36</v>
      </c>
      <c r="B33" s="1">
        <v>7751</v>
      </c>
      <c r="C33" s="1">
        <v>8854</v>
      </c>
      <c r="D33" s="1"/>
      <c r="E33" s="1">
        <f t="shared" si="0"/>
        <v>1103</v>
      </c>
      <c r="F33" s="3">
        <f t="shared" si="1"/>
        <v>0.14230421881047606</v>
      </c>
    </row>
    <row r="34" spans="1:6" ht="15">
      <c r="A34" t="s">
        <v>37</v>
      </c>
      <c r="B34" s="1">
        <v>9127</v>
      </c>
      <c r="C34" s="1">
        <v>10554</v>
      </c>
      <c r="D34" s="1"/>
      <c r="E34" s="1">
        <f t="shared" si="0"/>
        <v>1427</v>
      </c>
      <c r="F34" s="3">
        <f t="shared" si="1"/>
        <v>0.15634929330557687</v>
      </c>
    </row>
    <row r="35" spans="1:6" ht="15">
      <c r="A35" t="s">
        <v>38</v>
      </c>
      <c r="B35" s="1">
        <v>5533</v>
      </c>
      <c r="C35" s="1">
        <v>6288</v>
      </c>
      <c r="D35" s="1"/>
      <c r="E35" s="1">
        <f t="shared" si="0"/>
        <v>755</v>
      </c>
      <c r="F35" s="3">
        <f t="shared" si="1"/>
        <v>0.13645400325320803</v>
      </c>
    </row>
    <row r="36" spans="1:6" ht="15">
      <c r="A36" t="s">
        <v>39</v>
      </c>
      <c r="B36" s="1">
        <v>5019</v>
      </c>
      <c r="C36" s="1">
        <v>5796</v>
      </c>
      <c r="D36" s="1"/>
      <c r="E36" s="1">
        <f t="shared" si="0"/>
        <v>777</v>
      </c>
      <c r="F36" s="3">
        <f t="shared" si="1"/>
        <v>0.15481171548117154</v>
      </c>
    </row>
    <row r="37" spans="1:6" ht="15">
      <c r="A37" t="s">
        <v>40</v>
      </c>
      <c r="B37" s="1">
        <v>48054</v>
      </c>
      <c r="C37" s="1">
        <v>56281</v>
      </c>
      <c r="D37" s="1"/>
      <c r="E37" s="1">
        <f t="shared" si="0"/>
        <v>8227</v>
      </c>
      <c r="F37" s="3">
        <f t="shared" si="1"/>
        <v>0.17120322969992091</v>
      </c>
    </row>
    <row r="38" spans="1:6" ht="15">
      <c r="A38" t="s">
        <v>41</v>
      </c>
      <c r="B38" s="1">
        <v>10060</v>
      </c>
      <c r="C38" s="1">
        <v>11822</v>
      </c>
      <c r="D38" s="1"/>
      <c r="E38" s="1">
        <f t="shared" si="0"/>
        <v>1762</v>
      </c>
      <c r="F38" s="3">
        <f t="shared" si="1"/>
        <v>0.17514910536779324</v>
      </c>
    </row>
    <row r="39" spans="1:6" ht="15">
      <c r="A39" t="s">
        <v>42</v>
      </c>
      <c r="B39" s="1">
        <v>5378</v>
      </c>
      <c r="C39" s="1">
        <v>6190</v>
      </c>
      <c r="D39" s="1"/>
      <c r="E39" s="1">
        <f t="shared" si="0"/>
        <v>812</v>
      </c>
      <c r="F39" s="3">
        <f t="shared" si="1"/>
        <v>0.15098549646708814</v>
      </c>
    </row>
    <row r="40" spans="1:6" ht="15">
      <c r="A40" t="s">
        <v>43</v>
      </c>
      <c r="B40" s="1">
        <v>2314</v>
      </c>
      <c r="C40" s="1">
        <v>2728</v>
      </c>
      <c r="D40" s="1"/>
      <c r="E40" s="1">
        <f t="shared" si="0"/>
        <v>414</v>
      </c>
      <c r="F40" s="3">
        <f t="shared" si="1"/>
        <v>0.17891097666378566</v>
      </c>
    </row>
    <row r="41" spans="1:6" ht="15">
      <c r="A41" t="s">
        <v>44</v>
      </c>
      <c r="B41" s="1">
        <v>9324</v>
      </c>
      <c r="C41" s="1">
        <v>11866</v>
      </c>
      <c r="D41" s="1"/>
      <c r="E41" s="1">
        <f t="shared" si="0"/>
        <v>2542</v>
      </c>
      <c r="F41" s="3">
        <f t="shared" si="1"/>
        <v>0.27262977262977262</v>
      </c>
    </row>
    <row r="42" spans="1:6" ht="15">
      <c r="A42" t="s">
        <v>45</v>
      </c>
      <c r="B42" s="1">
        <v>29046</v>
      </c>
      <c r="C42" s="1">
        <v>33965</v>
      </c>
      <c r="D42" s="1"/>
      <c r="E42" s="1">
        <f t="shared" si="0"/>
        <v>4919</v>
      </c>
      <c r="F42" s="3">
        <f t="shared" si="1"/>
        <v>0.16935206224609239</v>
      </c>
    </row>
    <row r="43" spans="1:6" ht="15">
      <c r="A43" t="s">
        <v>46</v>
      </c>
      <c r="B43" s="1">
        <v>41390</v>
      </c>
      <c r="C43" s="1">
        <v>48533</v>
      </c>
      <c r="D43" s="1"/>
      <c r="E43" s="1">
        <f t="shared" si="0"/>
        <v>7143</v>
      </c>
      <c r="F43" s="3">
        <f t="shared" si="1"/>
        <v>0.17257791737134573</v>
      </c>
    </row>
    <row r="44" spans="1:6" ht="15">
      <c r="A44" t="s">
        <v>47</v>
      </c>
      <c r="B44" s="1">
        <v>3751</v>
      </c>
      <c r="C44" s="1">
        <v>4397</v>
      </c>
      <c r="D44" s="1"/>
      <c r="E44" s="1">
        <f t="shared" si="0"/>
        <v>646</v>
      </c>
      <c r="F44" s="3">
        <f t="shared" si="1"/>
        <v>0.17222074113569716</v>
      </c>
    </row>
    <row r="45" spans="1:6" ht="15">
      <c r="A45" t="s">
        <v>48</v>
      </c>
      <c r="B45" s="1">
        <v>107750</v>
      </c>
      <c r="C45" s="1">
        <v>127508</v>
      </c>
      <c r="D45" s="1"/>
      <c r="E45" s="1">
        <f t="shared" si="0"/>
        <v>19758</v>
      </c>
      <c r="F45" s="3">
        <f t="shared" si="1"/>
        <v>0.18336890951276102</v>
      </c>
    </row>
    <row r="46" spans="1:6" ht="15">
      <c r="A46" t="s">
        <v>49</v>
      </c>
      <c r="B46">
        <v>278</v>
      </c>
      <c r="C46" s="1">
        <v>312</v>
      </c>
      <c r="D46" s="1"/>
      <c r="E46" s="1">
        <f t="shared" si="0"/>
        <v>34</v>
      </c>
      <c r="F46" s="3">
        <f t="shared" si="1"/>
        <v>0.1223021582733813</v>
      </c>
    </row>
    <row r="47" spans="1:6" ht="15">
      <c r="A47" t="s">
        <v>50</v>
      </c>
      <c r="B47" s="1">
        <v>3077</v>
      </c>
      <c r="C47" s="1">
        <v>3489</v>
      </c>
      <c r="D47" s="1"/>
      <c r="E47" s="1">
        <f t="shared" si="0"/>
        <v>412</v>
      </c>
      <c r="F47" s="3">
        <f t="shared" si="1"/>
        <v>0.13389665258368541</v>
      </c>
    </row>
    <row r="48" spans="1:6" ht="15">
      <c r="A48" t="s">
        <v>51</v>
      </c>
      <c r="B48" s="1">
        <v>12609</v>
      </c>
      <c r="C48" s="1">
        <v>14746</v>
      </c>
      <c r="D48" s="1"/>
      <c r="E48" s="1">
        <f t="shared" si="0"/>
        <v>2137</v>
      </c>
      <c r="F48" s="3">
        <f t="shared" si="1"/>
        <v>0.16948211594892537</v>
      </c>
    </row>
    <row r="49" spans="1:6" ht="15">
      <c r="A49" t="s">
        <v>52</v>
      </c>
      <c r="B49" s="1">
        <v>1754</v>
      </c>
      <c r="C49" s="1">
        <v>2142</v>
      </c>
      <c r="D49" s="1"/>
      <c r="E49" s="1">
        <f t="shared" si="0"/>
        <v>388</v>
      </c>
      <c r="F49" s="3">
        <f t="shared" si="1"/>
        <v>0.22120866590649943</v>
      </c>
    </row>
    <row r="50" spans="1:6" ht="15">
      <c r="A50" t="s">
        <v>53</v>
      </c>
      <c r="B50" s="1">
        <v>15753</v>
      </c>
      <c r="C50" s="1">
        <v>18334</v>
      </c>
      <c r="D50" s="1"/>
      <c r="E50" s="1">
        <f t="shared" si="0"/>
        <v>2581</v>
      </c>
      <c r="F50" s="3">
        <f t="shared" si="1"/>
        <v>0.16384180790960451</v>
      </c>
    </row>
    <row r="51" spans="1:6" ht="15">
      <c r="A51" t="s">
        <v>54</v>
      </c>
      <c r="B51" s="1">
        <v>13991</v>
      </c>
      <c r="C51" s="1">
        <v>16674</v>
      </c>
      <c r="D51" s="1"/>
      <c r="E51" s="1">
        <f t="shared" si="0"/>
        <v>2683</v>
      </c>
      <c r="F51" s="3">
        <f t="shared" si="1"/>
        <v>0.19176613537273962</v>
      </c>
    </row>
    <row r="52" spans="1:6" ht="15">
      <c r="A52" t="s">
        <v>55</v>
      </c>
      <c r="B52" s="1">
        <v>1154</v>
      </c>
      <c r="C52" s="1">
        <v>1455</v>
      </c>
      <c r="D52" s="1"/>
      <c r="E52" s="1">
        <f t="shared" si="0"/>
        <v>301</v>
      </c>
      <c r="F52" s="3">
        <f t="shared" si="1"/>
        <v>0.26083188908145583</v>
      </c>
    </row>
    <row r="53" spans="1:6" ht="15">
      <c r="A53" t="s">
        <v>56</v>
      </c>
      <c r="B53" s="1">
        <v>1563</v>
      </c>
      <c r="C53" s="1">
        <v>1759</v>
      </c>
      <c r="D53" s="1"/>
      <c r="E53" s="1">
        <f t="shared" si="0"/>
        <v>196</v>
      </c>
      <c r="F53" s="3">
        <f t="shared" si="1"/>
        <v>0.12539987204094691</v>
      </c>
    </row>
    <row r="54" spans="1:6" ht="15">
      <c r="A54" t="s">
        <v>57</v>
      </c>
      <c r="B54" s="1">
        <v>139743</v>
      </c>
      <c r="C54" s="1">
        <v>168501</v>
      </c>
      <c r="D54" s="1"/>
      <c r="E54" s="1">
        <f t="shared" si="0"/>
        <v>28758</v>
      </c>
      <c r="F54" s="3">
        <f t="shared" si="1"/>
        <v>0.20579206114080847</v>
      </c>
    </row>
    <row r="55" spans="1:6" ht="15">
      <c r="A55" t="s">
        <v>58</v>
      </c>
      <c r="B55" s="1">
        <v>4421</v>
      </c>
      <c r="C55" s="1">
        <v>5057</v>
      </c>
      <c r="D55" s="1"/>
      <c r="E55" s="1">
        <f t="shared" si="0"/>
        <v>636</v>
      </c>
      <c r="F55" s="3">
        <f t="shared" si="1"/>
        <v>0.14385885546256502</v>
      </c>
    </row>
    <row r="56" spans="1:6" ht="15">
      <c r="A56" t="s">
        <v>59</v>
      </c>
      <c r="B56" s="1">
        <v>8839</v>
      </c>
      <c r="C56" s="1">
        <v>9780</v>
      </c>
      <c r="D56" s="1"/>
      <c r="E56" s="1">
        <f t="shared" si="0"/>
        <v>941</v>
      </c>
      <c r="F56" s="3">
        <f t="shared" si="1"/>
        <v>0.10646000678809821</v>
      </c>
    </row>
    <row r="57" spans="1:6" ht="15">
      <c r="A57" t="s">
        <v>60</v>
      </c>
      <c r="B57" s="1">
        <v>5446</v>
      </c>
      <c r="C57" s="1">
        <v>6220</v>
      </c>
      <c r="D57" s="1"/>
      <c r="E57" s="1">
        <f t="shared" si="0"/>
        <v>774</v>
      </c>
      <c r="F57" s="3">
        <f t="shared" si="1"/>
        <v>0.1421226588321704</v>
      </c>
    </row>
    <row r="58" spans="1:6" ht="15">
      <c r="A58" t="s">
        <v>61</v>
      </c>
      <c r="B58" s="1">
        <v>7263</v>
      </c>
      <c r="C58" s="1">
        <v>8602</v>
      </c>
      <c r="D58" s="1"/>
      <c r="E58" s="1">
        <f t="shared" si="0"/>
        <v>1339</v>
      </c>
      <c r="F58" s="3">
        <f t="shared" si="1"/>
        <v>0.18435908026986095</v>
      </c>
    </row>
    <row r="59" spans="1:6" ht="15">
      <c r="A59" t="s">
        <v>62</v>
      </c>
      <c r="B59" s="1">
        <v>3573</v>
      </c>
      <c r="C59" s="1">
        <v>4147</v>
      </c>
      <c r="D59" s="1"/>
      <c r="E59" s="1">
        <f t="shared" si="0"/>
        <v>574</v>
      </c>
      <c r="F59" s="3">
        <f t="shared" si="1"/>
        <v>0.16064931430170726</v>
      </c>
    </row>
    <row r="60" spans="1:6" ht="15">
      <c r="A60" t="s">
        <v>63</v>
      </c>
      <c r="B60" s="1">
        <v>11725</v>
      </c>
      <c r="C60" s="1">
        <v>13632</v>
      </c>
      <c r="D60" s="1"/>
      <c r="E60" s="1">
        <f t="shared" si="0"/>
        <v>1907</v>
      </c>
      <c r="F60" s="3">
        <f t="shared" si="1"/>
        <v>0.16264392324093815</v>
      </c>
    </row>
    <row r="61" spans="1:6" ht="15">
      <c r="A61" t="s">
        <v>64</v>
      </c>
      <c r="B61" s="1">
        <v>3157</v>
      </c>
      <c r="C61" s="1">
        <v>3778</v>
      </c>
      <c r="D61" s="1"/>
      <c r="E61" s="1">
        <f t="shared" si="0"/>
        <v>621</v>
      </c>
      <c r="F61" s="3">
        <f t="shared" si="1"/>
        <v>0.19670573329109914</v>
      </c>
    </row>
    <row r="62" spans="1:6" ht="15">
      <c r="A62" t="s">
        <v>65</v>
      </c>
      <c r="B62" s="1">
        <v>21046</v>
      </c>
      <c r="C62" s="1">
        <v>25125</v>
      </c>
      <c r="D62" s="1"/>
      <c r="E62" s="1">
        <f t="shared" si="0"/>
        <v>4079</v>
      </c>
      <c r="F62" s="3">
        <f t="shared" si="1"/>
        <v>0.19381355126864963</v>
      </c>
    </row>
    <row r="63" spans="1:6" ht="15">
      <c r="A63" t="s">
        <v>66</v>
      </c>
      <c r="B63" s="1">
        <v>12626</v>
      </c>
      <c r="C63" s="1">
        <v>14718</v>
      </c>
      <c r="D63" s="1"/>
      <c r="E63" s="1">
        <f t="shared" si="0"/>
        <v>2092</v>
      </c>
      <c r="F63" s="3">
        <f t="shared" si="1"/>
        <v>0.16568984634880404</v>
      </c>
    </row>
    <row r="64" spans="1:6" ht="15">
      <c r="A64" t="s">
        <v>67</v>
      </c>
      <c r="B64" s="1">
        <v>1851</v>
      </c>
      <c r="C64" s="1">
        <v>2192</v>
      </c>
      <c r="D64" s="1"/>
      <c r="E64" s="1">
        <f t="shared" si="0"/>
        <v>341</v>
      </c>
      <c r="F64" s="3">
        <f t="shared" si="1"/>
        <v>0.18422474338195571</v>
      </c>
    </row>
    <row r="65" spans="1:6" ht="15">
      <c r="A65" t="s">
        <v>68</v>
      </c>
      <c r="B65" s="1">
        <v>40142</v>
      </c>
      <c r="C65" s="1">
        <v>46359</v>
      </c>
      <c r="D65" s="1"/>
      <c r="E65" s="1">
        <f t="shared" si="0"/>
        <v>6217</v>
      </c>
      <c r="F65" s="3">
        <f t="shared" si="1"/>
        <v>0.15487519306462061</v>
      </c>
    </row>
    <row r="66" spans="1:6" ht="15">
      <c r="A66" t="s">
        <v>69</v>
      </c>
      <c r="B66" s="1">
        <v>10653</v>
      </c>
      <c r="C66" s="1">
        <v>12388</v>
      </c>
      <c r="D66" s="1"/>
      <c r="E66" s="1">
        <f t="shared" si="0"/>
        <v>1735</v>
      </c>
      <c r="F66" s="3">
        <f t="shared" si="1"/>
        <v>0.16286492067962077</v>
      </c>
    </row>
    <row r="67" spans="1:6" ht="15">
      <c r="A67" t="s">
        <v>70</v>
      </c>
      <c r="B67" s="1">
        <v>127659</v>
      </c>
      <c r="C67" s="1">
        <v>153948</v>
      </c>
      <c r="D67" s="1"/>
      <c r="E67" s="1">
        <f t="shared" si="0"/>
        <v>26289</v>
      </c>
      <c r="F67" s="3">
        <f t="shared" si="1"/>
        <v>0.20593142669142012</v>
      </c>
    </row>
    <row r="68" spans="1:6" ht="15">
      <c r="A68" t="s">
        <v>71</v>
      </c>
      <c r="B68" s="1">
        <v>6121</v>
      </c>
      <c r="C68" s="1">
        <v>7077</v>
      </c>
      <c r="D68" s="1"/>
      <c r="E68" s="1">
        <f t="shared" si="0"/>
        <v>956</v>
      </c>
      <c r="F68" s="3">
        <f t="shared" si="1"/>
        <v>0.15618363012579645</v>
      </c>
    </row>
    <row r="69" spans="1:6" ht="15">
      <c r="A69" t="s">
        <v>72</v>
      </c>
      <c r="B69" s="1">
        <v>4890</v>
      </c>
      <c r="C69" s="1">
        <v>5311</v>
      </c>
      <c r="D69" s="1"/>
      <c r="E69" s="1">
        <f t="shared" si="0"/>
        <v>421</v>
      </c>
      <c r="F69" s="3">
        <f t="shared" si="1"/>
        <v>8.6094069529652345E-2</v>
      </c>
    </row>
    <row r="70" spans="1:6" ht="15">
      <c r="A70" t="s">
        <v>73</v>
      </c>
      <c r="B70">
        <v>861</v>
      </c>
      <c r="C70" s="1">
        <v>1020</v>
      </c>
      <c r="D70" s="1"/>
      <c r="E70" s="1">
        <f t="shared" ref="E70:E89" si="2">C70-B70</f>
        <v>159</v>
      </c>
      <c r="F70" s="3">
        <f t="shared" ref="F70:F89" si="3">(C70-B70)/B70</f>
        <v>0.18466898954703834</v>
      </c>
    </row>
    <row r="71" spans="1:6" ht="15">
      <c r="A71" t="s">
        <v>74</v>
      </c>
      <c r="B71" s="1">
        <v>4949</v>
      </c>
      <c r="C71" s="1">
        <v>6027</v>
      </c>
      <c r="D71" s="1"/>
      <c r="E71" s="1">
        <f t="shared" si="2"/>
        <v>1078</v>
      </c>
      <c r="F71" s="3">
        <f t="shared" si="3"/>
        <v>0.21782178217821782</v>
      </c>
    </row>
    <row r="72" spans="1:6" ht="15">
      <c r="A72" t="s">
        <v>75</v>
      </c>
      <c r="B72" s="1">
        <v>1909</v>
      </c>
      <c r="C72" s="1">
        <v>2227</v>
      </c>
      <c r="D72" s="1"/>
      <c r="E72" s="1">
        <f t="shared" si="2"/>
        <v>318</v>
      </c>
      <c r="F72" s="3">
        <f t="shared" si="3"/>
        <v>0.16657936092194867</v>
      </c>
    </row>
    <row r="73" spans="1:6" ht="15">
      <c r="A73" t="s">
        <v>76</v>
      </c>
      <c r="B73" s="1">
        <v>4885</v>
      </c>
      <c r="C73" s="1">
        <v>5689</v>
      </c>
      <c r="D73" s="1"/>
      <c r="E73" s="1">
        <f t="shared" si="2"/>
        <v>804</v>
      </c>
      <c r="F73" s="3">
        <f t="shared" si="3"/>
        <v>0.16458546571136132</v>
      </c>
    </row>
    <row r="74" spans="1:6" ht="15">
      <c r="A74" t="s">
        <v>77</v>
      </c>
      <c r="B74" s="1">
        <v>27844</v>
      </c>
      <c r="C74" s="1">
        <v>35718</v>
      </c>
      <c r="D74" s="1"/>
      <c r="E74" s="1">
        <f t="shared" si="2"/>
        <v>7874</v>
      </c>
      <c r="F74" s="3">
        <f t="shared" si="3"/>
        <v>0.28278982904755062</v>
      </c>
    </row>
    <row r="75" spans="1:6" ht="15">
      <c r="A75" t="s">
        <v>78</v>
      </c>
      <c r="B75">
        <v>2052</v>
      </c>
      <c r="C75" s="1">
        <v>2453</v>
      </c>
      <c r="D75" s="1"/>
      <c r="E75" s="1">
        <f t="shared" si="2"/>
        <v>401</v>
      </c>
      <c r="F75" s="3">
        <f t="shared" si="3"/>
        <v>0.19541910331384016</v>
      </c>
    </row>
    <row r="76" spans="1:6" ht="15">
      <c r="A76" t="s">
        <v>79</v>
      </c>
      <c r="B76" s="1">
        <v>5062</v>
      </c>
      <c r="C76" s="1">
        <v>5670</v>
      </c>
      <c r="D76" s="1"/>
      <c r="E76" s="1">
        <f t="shared" si="2"/>
        <v>608</v>
      </c>
      <c r="F76" s="3">
        <f t="shared" si="3"/>
        <v>0.1201106282101936</v>
      </c>
    </row>
    <row r="77" spans="1:6" ht="15">
      <c r="A77" t="s">
        <v>80</v>
      </c>
      <c r="B77" s="1">
        <v>42858</v>
      </c>
      <c r="C77" s="1">
        <v>48780</v>
      </c>
      <c r="D77" s="1"/>
      <c r="E77" s="1">
        <f t="shared" si="2"/>
        <v>5922</v>
      </c>
      <c r="F77" s="3">
        <f t="shared" si="3"/>
        <v>0.13817723645527089</v>
      </c>
    </row>
    <row r="78" spans="1:6" ht="15">
      <c r="A78" t="s">
        <v>81</v>
      </c>
      <c r="B78" s="1">
        <v>28521</v>
      </c>
      <c r="C78" s="1">
        <v>32099</v>
      </c>
      <c r="D78" s="1"/>
      <c r="E78" s="1">
        <f t="shared" si="2"/>
        <v>3578</v>
      </c>
      <c r="F78" s="3">
        <f t="shared" si="3"/>
        <v>0.12545142175940535</v>
      </c>
    </row>
    <row r="79" spans="1:6" ht="15">
      <c r="A79" t="s">
        <v>82</v>
      </c>
      <c r="B79" s="1">
        <v>13198</v>
      </c>
      <c r="C79" s="1">
        <v>15354</v>
      </c>
      <c r="D79" s="1"/>
      <c r="E79" s="1">
        <f t="shared" si="2"/>
        <v>2156</v>
      </c>
      <c r="F79" s="3">
        <f t="shared" si="3"/>
        <v>0.16335808455826639</v>
      </c>
    </row>
    <row r="80" spans="1:6" ht="15">
      <c r="A80" t="s">
        <v>83</v>
      </c>
      <c r="B80" s="1">
        <v>7622</v>
      </c>
      <c r="C80" s="1">
        <v>8987</v>
      </c>
      <c r="D80" s="1"/>
      <c r="E80" s="1">
        <f t="shared" si="2"/>
        <v>1365</v>
      </c>
      <c r="F80" s="3">
        <f t="shared" si="3"/>
        <v>0.17908685384413539</v>
      </c>
    </row>
    <row r="81" spans="1:6" ht="15">
      <c r="A81" t="s">
        <v>84</v>
      </c>
      <c r="B81" s="1">
        <v>1590</v>
      </c>
      <c r="C81" s="1">
        <v>1797</v>
      </c>
      <c r="D81" s="1"/>
      <c r="E81" s="1">
        <f t="shared" si="2"/>
        <v>207</v>
      </c>
      <c r="F81" s="3">
        <f t="shared" si="3"/>
        <v>0.13018867924528302</v>
      </c>
    </row>
    <row r="82" spans="1:6" ht="15">
      <c r="A82" t="s">
        <v>85</v>
      </c>
      <c r="B82" s="1">
        <v>12340</v>
      </c>
      <c r="C82" s="1">
        <v>14307</v>
      </c>
      <c r="D82" s="1"/>
      <c r="E82" s="1">
        <f t="shared" si="2"/>
        <v>1967</v>
      </c>
      <c r="F82" s="3">
        <f t="shared" si="3"/>
        <v>0.1594003241491086</v>
      </c>
    </row>
    <row r="83" spans="1:6" ht="15">
      <c r="A83" t="s">
        <v>86</v>
      </c>
      <c r="B83" s="1">
        <v>10185</v>
      </c>
      <c r="C83" s="1">
        <v>11884</v>
      </c>
      <c r="D83" s="1"/>
      <c r="E83" s="1">
        <f t="shared" si="2"/>
        <v>1699</v>
      </c>
      <c r="F83" s="3">
        <f t="shared" si="3"/>
        <v>0.16681394207167402</v>
      </c>
    </row>
    <row r="84" spans="1:6" ht="15">
      <c r="A84" t="s">
        <v>87</v>
      </c>
      <c r="B84" s="1">
        <v>16792</v>
      </c>
      <c r="C84" s="1">
        <v>19168</v>
      </c>
      <c r="D84" s="1"/>
      <c r="E84" s="1">
        <f t="shared" si="2"/>
        <v>2376</v>
      </c>
      <c r="F84" s="3">
        <f t="shared" si="3"/>
        <v>0.14149595045259647</v>
      </c>
    </row>
    <row r="85" spans="1:6" ht="15">
      <c r="A85" t="s">
        <v>88</v>
      </c>
      <c r="B85" s="1">
        <v>35747</v>
      </c>
      <c r="C85" s="1">
        <v>42016</v>
      </c>
      <c r="D85" s="1"/>
      <c r="E85" s="1">
        <f t="shared" si="2"/>
        <v>6269</v>
      </c>
      <c r="F85" s="3">
        <f t="shared" si="3"/>
        <v>0.1753713598343917</v>
      </c>
    </row>
    <row r="86" spans="1:6" ht="15">
      <c r="A86" t="s">
        <v>89</v>
      </c>
      <c r="B86" s="1">
        <v>485972</v>
      </c>
      <c r="C86" s="1">
        <v>556292</v>
      </c>
      <c r="D86" s="1"/>
      <c r="E86" s="1">
        <f t="shared" si="2"/>
        <v>70320</v>
      </c>
      <c r="F86" s="3">
        <f t="shared" si="3"/>
        <v>0.14469969463261259</v>
      </c>
    </row>
    <row r="87" spans="1:6" ht="15">
      <c r="A87" t="s">
        <v>90</v>
      </c>
      <c r="B87" s="1">
        <v>7915</v>
      </c>
      <c r="C87" s="1">
        <v>9090</v>
      </c>
      <c r="D87" s="1"/>
      <c r="E87" s="1">
        <f t="shared" si="2"/>
        <v>1175</v>
      </c>
      <c r="F87" s="3">
        <f t="shared" si="3"/>
        <v>0.14845230574857865</v>
      </c>
    </row>
    <row r="88" spans="1:6" ht="15">
      <c r="A88" t="s">
        <v>91</v>
      </c>
      <c r="B88" s="1">
        <v>1310</v>
      </c>
      <c r="C88" s="1">
        <v>1775</v>
      </c>
      <c r="D88" s="1"/>
      <c r="E88" s="1">
        <f t="shared" si="2"/>
        <v>465</v>
      </c>
      <c r="F88" s="3">
        <f t="shared" si="3"/>
        <v>0.35496183206106868</v>
      </c>
    </row>
    <row r="89" spans="1:6" ht="15">
      <c r="A89" t="s">
        <v>92</v>
      </c>
      <c r="B89" s="1">
        <v>1774572</v>
      </c>
      <c r="C89" s="1">
        <v>2073501</v>
      </c>
      <c r="D89" s="1"/>
      <c r="E89" s="1">
        <f t="shared" si="2"/>
        <v>298929</v>
      </c>
      <c r="F89" s="3">
        <f t="shared" si="3"/>
        <v>0.16845132234702226</v>
      </c>
    </row>
  </sheetData>
  <mergeCells count="1">
    <mergeCell ref="A1:J1"/>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DA6B1-3128-4737-B83A-1F138849A582}">
  <dimension ref="A1:J43"/>
  <sheetViews>
    <sheetView workbookViewId="0">
      <selection activeCell="A45" sqref="A45"/>
    </sheetView>
  </sheetViews>
  <sheetFormatPr defaultRowHeight="14.45"/>
  <cols>
    <col min="1" max="1" width="45.28515625" customWidth="1"/>
    <col min="2" max="2" width="21.140625" customWidth="1"/>
    <col min="3" max="3" width="3.5703125" customWidth="1"/>
    <col min="4" max="4" width="21.85546875" customWidth="1"/>
    <col min="5" max="5" width="3.5703125" customWidth="1"/>
    <col min="6" max="6" width="16.140625" customWidth="1"/>
    <col min="7" max="7" width="3.5703125" customWidth="1"/>
    <col min="8" max="8" width="15.140625" customWidth="1"/>
    <col min="9" max="9" width="3.5703125" customWidth="1"/>
    <col min="10" max="10" width="15.42578125" customWidth="1"/>
  </cols>
  <sheetData>
    <row r="1" spans="1:9" ht="15.6">
      <c r="A1" s="8" t="s">
        <v>93</v>
      </c>
      <c r="B1" s="8"/>
      <c r="C1" s="8"/>
      <c r="D1" s="8"/>
      <c r="E1" s="6"/>
      <c r="F1" s="6"/>
      <c r="G1" s="6"/>
      <c r="H1" s="5"/>
      <c r="I1" s="5"/>
    </row>
    <row r="3" spans="1:9" ht="29.1">
      <c r="B3" s="16" t="s">
        <v>94</v>
      </c>
    </row>
    <row r="4" spans="1:9">
      <c r="A4" s="18" t="s">
        <v>95</v>
      </c>
    </row>
    <row r="5" spans="1:9">
      <c r="A5" t="s">
        <v>96</v>
      </c>
      <c r="B5" s="7">
        <v>180</v>
      </c>
    </row>
    <row r="6" spans="1:9">
      <c r="A6" t="s">
        <v>97</v>
      </c>
      <c r="B6" s="7">
        <v>172</v>
      </c>
    </row>
    <row r="7" spans="1:9">
      <c r="A7" t="s">
        <v>98</v>
      </c>
      <c r="B7" s="7">
        <v>5</v>
      </c>
    </row>
    <row r="8" spans="1:9">
      <c r="A8" t="s">
        <v>99</v>
      </c>
      <c r="B8" s="7">
        <v>180</v>
      </c>
    </row>
    <row r="9" spans="1:9">
      <c r="A9" t="s">
        <v>100</v>
      </c>
      <c r="B9" s="7">
        <v>100</v>
      </c>
    </row>
    <row r="11" spans="1:9">
      <c r="A11" s="18" t="s">
        <v>101</v>
      </c>
    </row>
    <row r="12" spans="1:9">
      <c r="A12" t="s">
        <v>96</v>
      </c>
      <c r="B12" s="9">
        <v>5300</v>
      </c>
    </row>
    <row r="13" spans="1:9">
      <c r="A13" t="s">
        <v>97</v>
      </c>
      <c r="B13" s="9">
        <v>1500</v>
      </c>
    </row>
    <row r="14" spans="1:9">
      <c r="A14" t="s">
        <v>98</v>
      </c>
      <c r="B14" s="9">
        <v>1200</v>
      </c>
    </row>
    <row r="15" spans="1:9">
      <c r="A15" t="s">
        <v>99</v>
      </c>
      <c r="B15" s="9">
        <v>500</v>
      </c>
    </row>
    <row r="16" spans="1:9">
      <c r="A16" t="s">
        <v>100</v>
      </c>
      <c r="B16" s="9">
        <v>1500</v>
      </c>
    </row>
    <row r="18" spans="1:10">
      <c r="A18" s="18" t="s">
        <v>102</v>
      </c>
    </row>
    <row r="19" spans="1:10">
      <c r="A19" t="s">
        <v>96</v>
      </c>
      <c r="B19" s="9">
        <v>4</v>
      </c>
    </row>
    <row r="20" spans="1:10">
      <c r="A20" t="s">
        <v>97</v>
      </c>
      <c r="B20" s="9">
        <v>4</v>
      </c>
    </row>
    <row r="21" spans="1:10">
      <c r="A21" t="s">
        <v>98</v>
      </c>
      <c r="B21" s="9">
        <v>4</v>
      </c>
    </row>
    <row r="22" spans="1:10">
      <c r="A22" t="s">
        <v>103</v>
      </c>
      <c r="B22" s="9">
        <v>4</v>
      </c>
    </row>
    <row r="23" spans="1:10">
      <c r="A23" t="s">
        <v>100</v>
      </c>
      <c r="B23" s="9">
        <v>3</v>
      </c>
    </row>
    <row r="26" spans="1:10">
      <c r="A26" s="18" t="s">
        <v>104</v>
      </c>
    </row>
    <row r="27" spans="1:10" ht="27" thickBot="1">
      <c r="A27" s="14"/>
      <c r="B27" s="14"/>
      <c r="C27" s="14"/>
      <c r="D27" s="15" t="s">
        <v>105</v>
      </c>
      <c r="E27" s="14"/>
      <c r="F27" s="15" t="s">
        <v>106</v>
      </c>
      <c r="G27" s="14"/>
      <c r="H27" s="15" t="s">
        <v>107</v>
      </c>
      <c r="I27" s="14"/>
      <c r="J27" s="15" t="s">
        <v>108</v>
      </c>
    </row>
    <row r="28" spans="1:10">
      <c r="D28" s="10"/>
    </row>
    <row r="29" spans="1:10">
      <c r="A29" t="s">
        <v>96</v>
      </c>
      <c r="D29" s="11">
        <f>B5*B12*B19</f>
        <v>3816000</v>
      </c>
      <c r="F29" s="11">
        <f>B5*(B12*0.95)*B19</f>
        <v>3625200</v>
      </c>
      <c r="H29" s="11">
        <f>B5*(B12*0.9)*B19</f>
        <v>3434400</v>
      </c>
      <c r="J29" s="11">
        <f>B5*(B12*0.85)*B19</f>
        <v>3243600</v>
      </c>
    </row>
    <row r="30" spans="1:10">
      <c r="A30" t="s">
        <v>97</v>
      </c>
      <c r="D30" s="11">
        <f>B6*B13*B20</f>
        <v>1032000</v>
      </c>
      <c r="F30" s="11">
        <f>B6*(B13+B15*0.05)*B20</f>
        <v>1049200</v>
      </c>
      <c r="H30" s="11">
        <f>B6*(B13+B15*0.1)*B20</f>
        <v>1066400</v>
      </c>
      <c r="J30" s="11">
        <f>B6*(B13+B15*0.15)*B20</f>
        <v>1083600</v>
      </c>
    </row>
    <row r="31" spans="1:10">
      <c r="A31" t="s">
        <v>98</v>
      </c>
      <c r="D31" s="11">
        <f>B7*B14*B21</f>
        <v>24000</v>
      </c>
      <c r="F31" s="11">
        <f>B7*(B14+B12*0.05)*B21</f>
        <v>29300</v>
      </c>
      <c r="H31" s="11">
        <f>B7*(B14+B12*0.1)*B21</f>
        <v>34600</v>
      </c>
      <c r="J31" s="11">
        <f>B7*(B14+B12*0.15)*B21</f>
        <v>39900</v>
      </c>
    </row>
    <row r="32" spans="1:10">
      <c r="A32" t="s">
        <v>103</v>
      </c>
      <c r="D32" s="11">
        <f>B8*B15*B22</f>
        <v>360000</v>
      </c>
      <c r="F32" s="11">
        <f>B8*(B15*0.95)*B22</f>
        <v>342000</v>
      </c>
      <c r="H32" s="11">
        <f>B8*(B15*0.9)*B22</f>
        <v>324000</v>
      </c>
      <c r="J32" s="11">
        <f>B8*(B15*0.85)*B22</f>
        <v>306000</v>
      </c>
    </row>
    <row r="33" spans="1:10">
      <c r="A33" t="s">
        <v>100</v>
      </c>
      <c r="D33" s="11">
        <f>B9*B16*B23</f>
        <v>450000</v>
      </c>
      <c r="F33" s="11">
        <f>B9*B16*B23</f>
        <v>450000</v>
      </c>
      <c r="H33" s="11">
        <f>B9*B16*B23</f>
        <v>450000</v>
      </c>
      <c r="J33" s="11">
        <f>B9*B16*B23</f>
        <v>450000</v>
      </c>
    </row>
    <row r="34" spans="1:10" ht="15" thickBot="1">
      <c r="A34" s="12" t="s">
        <v>109</v>
      </c>
      <c r="B34" s="12"/>
      <c r="C34" s="12"/>
      <c r="D34" s="13">
        <f>SUM(D29:D33)</f>
        <v>5682000</v>
      </c>
      <c r="E34" s="12"/>
      <c r="F34" s="13">
        <f>SUM(F29:F33)</f>
        <v>5495700</v>
      </c>
      <c r="G34" s="12"/>
      <c r="H34" s="13">
        <f>SUM(H29:H33)</f>
        <v>5309400</v>
      </c>
      <c r="I34" s="12"/>
      <c r="J34" s="13">
        <f>SUM(J29:J33)</f>
        <v>5123100</v>
      </c>
    </row>
    <row r="35" spans="1:10" ht="15" thickTop="1"/>
    <row r="38" spans="1:10">
      <c r="A38" s="17" t="s">
        <v>110</v>
      </c>
    </row>
    <row r="39" spans="1:10">
      <c r="A39" s="17" t="s">
        <v>111</v>
      </c>
    </row>
    <row r="40" spans="1:10">
      <c r="A40" s="17" t="s">
        <v>112</v>
      </c>
    </row>
    <row r="41" spans="1:10">
      <c r="A41" s="17" t="s">
        <v>113</v>
      </c>
    </row>
    <row r="42" spans="1:10">
      <c r="A42" s="17" t="s">
        <v>114</v>
      </c>
    </row>
    <row r="43" spans="1:10">
      <c r="A43"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739A07DDF02E4589419920AB343B9B" ma:contentTypeVersion="17" ma:contentTypeDescription="Create a new document." ma:contentTypeScope="" ma:versionID="29371f0a4046604fc3a2064c4e3b0fd1">
  <xsd:schema xmlns:xsd="http://www.w3.org/2001/XMLSchema" xmlns:xs="http://www.w3.org/2001/XMLSchema" xmlns:p="http://schemas.microsoft.com/office/2006/metadata/properties" xmlns:ns2="440034bc-83be-4302-97fa-4a38a2108158" xmlns:ns3="7b743e97-e988-42a4-964b-a0b7e6fe6107" targetNamespace="http://schemas.microsoft.com/office/2006/metadata/properties" ma:root="true" ma:fieldsID="244015cf04a38113767d38f152fe1bae" ns2:_="" ns3:_="">
    <xsd:import namespace="440034bc-83be-4302-97fa-4a38a2108158"/>
    <xsd:import namespace="7b743e97-e988-42a4-964b-a0b7e6fe61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ServiceOCR" minOccurs="0"/>
                <xsd:element ref="ns2:MediaLengthInSeconds" minOccurs="0"/>
                <xsd:element ref="ns2:Content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0034bc-83be-4302-97fa-4a38a21081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Contents" ma:index="19" nillable="true" ma:displayName="Contents" ma:default="MPCA" ma:description="Select any list entries that describe the contents of the file" ma:internalName="Contents">
      <xsd:complexType>
        <xsd:complexContent>
          <xsd:extension base="dms:MultiChoice">
            <xsd:sequence>
              <xsd:element name="Value" maxOccurs="unbounded" minOccurs="0" nillable="true">
                <xsd:simpleType>
                  <xsd:restriction base="dms:Choice">
                    <xsd:enumeration value="Accounts Payable"/>
                    <xsd:enumeration value="Accounts Receivable"/>
                    <xsd:enumeration value="Application"/>
                    <xsd:enumeration value="Billing"/>
                    <xsd:enumeration value="Contracts"/>
                    <xsd:enumeration value="Educational"/>
                    <xsd:enumeration value="Finance"/>
                    <xsd:enumeration value="Form"/>
                    <xsd:enumeration value="Grants"/>
                    <xsd:enumeration value="Health Ctr communication"/>
                    <xsd:enumeration value="Human Resources"/>
                    <xsd:enumeration value="How-To"/>
                    <xsd:enumeration value="Instructional"/>
                    <xsd:enumeration value="MCHN"/>
                    <xsd:enumeration value="MPCA"/>
                    <xsd:enumeration value="Meeting minutes"/>
                    <xsd:enumeration value="Operational"/>
                    <xsd:enumeration value="Outline"/>
                    <xsd:enumeration value="PHI"/>
                    <xsd:enumeration value="Presentation"/>
                    <xsd:enumeration value="Project"/>
                    <xsd:enumeration value="Project tracking"/>
                    <xsd:enumeration value="Reference material"/>
                    <xsd:enumeration value="Seminar"/>
                    <xsd:enumeration value="Technical"/>
                    <xsd:enumeration value="Template"/>
                    <xsd:enumeration value="Other"/>
                  </xsd:restriction>
                </xsd:simpleType>
              </xsd:element>
            </xsd:sequence>
          </xsd:extension>
        </xsd:complexContent>
      </xsd:complex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77d35a1-efc5-4022-93e6-cc3df85be51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743e97-e988-42a4-964b-a0b7e6fe6107"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bdbbf036-02c2-434c-8865-2a6b457510e8}" ma:internalName="TaxCatchAll" ma:showField="CatchAllData" ma:web="7b743e97-e988-42a4-964b-a0b7e6fe6107">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b743e97-e988-42a4-964b-a0b7e6fe6107" xsi:nil="true"/>
    <lcf76f155ced4ddcb4097134ff3c332f xmlns="440034bc-83be-4302-97fa-4a38a2108158">
      <Terms xmlns="http://schemas.microsoft.com/office/infopath/2007/PartnerControls"/>
    </lcf76f155ced4ddcb4097134ff3c332f>
    <Contents xmlns="440034bc-83be-4302-97fa-4a38a2108158">
      <Value>MPCA</Value>
    </Contents>
    <MediaLengthInSeconds xmlns="440034bc-83be-4302-97fa-4a38a2108158" xsi:nil="true"/>
  </documentManagement>
</p:properties>
</file>

<file path=customXml/itemProps1.xml><?xml version="1.0" encoding="utf-8"?>
<ds:datastoreItem xmlns:ds="http://schemas.openxmlformats.org/officeDocument/2006/customXml" ds:itemID="{C5C69C21-C9AC-4980-8FFC-454D8FF2CEAC}"/>
</file>

<file path=customXml/itemProps2.xml><?xml version="1.0" encoding="utf-8"?>
<ds:datastoreItem xmlns:ds="http://schemas.openxmlformats.org/officeDocument/2006/customXml" ds:itemID="{308953A3-1D24-45D9-BF92-70178FF5FE0B}"/>
</file>

<file path=customXml/itemProps3.xml><?xml version="1.0" encoding="utf-8"?>
<ds:datastoreItem xmlns:ds="http://schemas.openxmlformats.org/officeDocument/2006/customXml" ds:itemID="{50C95A04-9D8F-4CAF-836B-CBF967799C3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Honor Childress</dc:creator>
  <cp:keywords/>
  <dc:description/>
  <cp:lastModifiedBy>Honor Childress</cp:lastModifiedBy>
  <cp:revision/>
  <dcterms:created xsi:type="dcterms:W3CDTF">2022-05-26T11:03:48Z</dcterms:created>
  <dcterms:modified xsi:type="dcterms:W3CDTF">2022-10-05T13:11:54Z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0x010100CA739A07DDF02E4589419920AB343B9B</vt:lpwstr>
  </property>
  <property fmtid="{D5CDD505-2E9C-101B-9397-08002B2CF9AE}" pid="3" name="Order">
    <vt:r8>264500</vt:r8>
  </property>
  <property fmtid="{D5CDD505-2E9C-101B-9397-08002B2CF9AE}" pid="4" name="TriggerFlowInfo">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_ExtendedDescription">
    <vt:lpwstr/>
  </property>
  <property fmtid="{D5CDD505-2E9C-101B-9397-08002B2CF9AE}" pid="9" name="MediaServiceImageTags">
    <vt:lpwstr/>
  </property>
</Properties>
</file>